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ảng lương" sheetId="1" r:id="rId4"/>
    <sheet state="visible" name="Trang tính1" sheetId="2" r:id="rId5"/>
  </sheets>
  <definedNames/>
  <calcPr/>
  <extLst>
    <ext uri="GoogleSheetsCustomDataVersion2">
      <go:sheetsCustomData xmlns:go="http://customooxmlschemas.google.com/" r:id="rId6" roundtripDataChecksum="ZRUBhvbxrwxEyd0nDezj/Btl3KTiK21NxhRd/JVxtbk="/>
    </ext>
  </extLst>
</workbook>
</file>

<file path=xl/sharedStrings.xml><?xml version="1.0" encoding="utf-8"?>
<sst xmlns="http://schemas.openxmlformats.org/spreadsheetml/2006/main" count="112" uniqueCount="76">
  <si>
    <t>MẪU BẢNG LƯƠNG DÀNH CHO DOANH NGHIỆP</t>
  </si>
  <si>
    <t>1Office - Nền tảng quản trị tổng thể doanh nghiệp</t>
  </si>
  <si>
    <t>THÁNG 1 - QUÝ 1 - NĂM 2023</t>
  </si>
  <si>
    <r>
      <rPr>
        <rFont val="Roboto"/>
        <i/>
        <color theme="1"/>
        <sz val="10.0"/>
        <u/>
      </rPr>
      <t>Lưu ý: Doanh nghiệp trên quy định số ngày công 1 tháng là 24</t>
    </r>
    <r>
      <rPr>
        <rFont val="Roboto"/>
        <i/>
        <color theme="1"/>
        <sz val="10.0"/>
        <u/>
      </rPr>
      <t xml:space="preserve">. </t>
    </r>
  </si>
  <si>
    <t>STT</t>
  </si>
  <si>
    <t>Họ và tên</t>
  </si>
  <si>
    <t>Chức vụ</t>
  </si>
  <si>
    <t>Lương chính</t>
  </si>
  <si>
    <t>Phụ cấp</t>
  </si>
  <si>
    <t>Thu Nhập Danh Nghĩa</t>
  </si>
  <si>
    <t>Ngày công thực tế</t>
  </si>
  <si>
    <t>Tổng lương thực tế</t>
  </si>
  <si>
    <t>Lương đóng bảo hiểm</t>
  </si>
  <si>
    <t>Các khoản trích vào chi phí doanh nghiệp</t>
  </si>
  <si>
    <t>Các khoản trích trừ vào lương</t>
  </si>
  <si>
    <t>Thuế TNCN</t>
  </si>
  <si>
    <t>Tạm ứng</t>
  </si>
  <si>
    <t>Thực lĩnh</t>
  </si>
  <si>
    <t>Ghi chú</t>
  </si>
  <si>
    <t>Trách nhiệm</t>
  </si>
  <si>
    <t>Ăn trưa</t>
  </si>
  <si>
    <t>Điện thoại</t>
  </si>
  <si>
    <t>Xăng xe</t>
  </si>
  <si>
    <t>Hỗ trợ khác</t>
  </si>
  <si>
    <t>KPCĐ (2%)</t>
  </si>
  <si>
    <t>BHXH (17,5%)</t>
  </si>
  <si>
    <t>BHYT (3%)</t>
  </si>
  <si>
    <t>BHTN (1%)</t>
  </si>
  <si>
    <t>Tổng</t>
  </si>
  <si>
    <t>BHXH (8%)</t>
  </si>
  <si>
    <t>BHYT (1,5%)</t>
  </si>
  <si>
    <t>A</t>
  </si>
  <si>
    <t>Bộ phận Quản lý</t>
  </si>
  <si>
    <t>01</t>
  </si>
  <si>
    <t>Nguyễn Văn A</t>
  </si>
  <si>
    <t>GĐ</t>
  </si>
  <si>
    <t>02</t>
  </si>
  <si>
    <t>Nguyễn Thị B</t>
  </si>
  <si>
    <t>PGĐ</t>
  </si>
  <si>
    <t>03</t>
  </si>
  <si>
    <t>Phạm Đức C</t>
  </si>
  <si>
    <t>TK</t>
  </si>
  <si>
    <t>...</t>
  </si>
  <si>
    <t>B</t>
  </si>
  <si>
    <t>Bộ phận Hành chính - Nhân sự</t>
  </si>
  <si>
    <t>Trần Xuân D</t>
  </si>
  <si>
    <t>TP</t>
  </si>
  <si>
    <t>Lý Thị E</t>
  </si>
  <si>
    <t>NV</t>
  </si>
  <si>
    <t>Lê Quang G</t>
  </si>
  <si>
    <t>04</t>
  </si>
  <si>
    <t>Trần Văn Đ</t>
  </si>
  <si>
    <t>05</t>
  </si>
  <si>
    <t>Nguyễn Thị Thanh N</t>
  </si>
  <si>
    <t>06</t>
  </si>
  <si>
    <t>Phạm Văn S</t>
  </si>
  <si>
    <t>07</t>
  </si>
  <si>
    <t>Trần Văn N</t>
  </si>
  <si>
    <t>08</t>
  </si>
  <si>
    <t>Quách Thị T</t>
  </si>
  <si>
    <t>Trịnh Thăng B</t>
  </si>
  <si>
    <t>C</t>
  </si>
  <si>
    <t>Bộ phận Bán Hàng</t>
  </si>
  <si>
    <t>Phan Văn M</t>
  </si>
  <si>
    <t>Trần Hoàn N</t>
  </si>
  <si>
    <t>Nguyễn Thu H</t>
  </si>
  <si>
    <t>Lê Hà D</t>
  </si>
  <si>
    <t>Phạm Thị Thuỳ T</t>
  </si>
  <si>
    <t>Bùi Văn T</t>
  </si>
  <si>
    <t>Lê Thành K</t>
  </si>
  <si>
    <t>Trần Quỳnh N</t>
  </si>
  <si>
    <t>09</t>
  </si>
  <si>
    <t>Nguyễn Phúc M</t>
  </si>
  <si>
    <t>10</t>
  </si>
  <si>
    <t>Phạm Thuỳ Y</t>
  </si>
  <si>
    <t>TỔNG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</si>
</sst>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Calibri"/>
      <scheme val="minor"/>
    </font>
    <font>
      <b/>
      <sz val="16.0"/>
      <color rgb="FFFFFFFF"/>
      <name val="Roboto"/>
    </font>
    <font/>
    <font>
      <sz val="10.0"/>
      <color theme="1"/>
      <name val="Roboto"/>
    </font>
    <font>
      <b/>
      <u/>
      <sz val="8.0"/>
      <color rgb="FFFF9900"/>
      <name val="Roboto"/>
    </font>
    <font>
      <b/>
      <sz val="11.0"/>
      <color theme="1"/>
      <name val="Roboto"/>
    </font>
    <font>
      <b/>
      <sz val="10.0"/>
      <color theme="1"/>
      <name val="Roboto"/>
    </font>
    <font>
      <b/>
      <u/>
      <sz val="8.0"/>
      <color rgb="FFFF9900"/>
      <name val="Roboto"/>
    </font>
    <font>
      <i/>
      <u/>
      <sz val="10.0"/>
      <color theme="1"/>
      <name val="Roboto"/>
    </font>
    <font>
      <b/>
      <sz val="11.0"/>
      <color rgb="FFFFFFFF"/>
      <name val="Roboto"/>
    </font>
    <font>
      <sz val="10.0"/>
      <color rgb="FFFFFFF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E599"/>
        <bgColor rgb="FFFFE599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0" fillId="3" fontId="4" numFmtId="0" xfId="0" applyAlignment="1" applyFill="1" applyFont="1">
      <alignment readingOrder="0" shrinkToFit="0" vertical="center" wrapText="0"/>
    </xf>
    <xf borderId="2" fillId="3" fontId="5" numFmtId="49" xfId="0" applyAlignment="1" applyBorder="1" applyFont="1" applyNumberFormat="1">
      <alignment horizontal="center" readingOrder="0" vertical="center"/>
    </xf>
    <xf borderId="1" fillId="3" fontId="6" numFmtId="49" xfId="0" applyAlignment="1" applyBorder="1" applyFont="1" applyNumberFormat="1">
      <alignment horizontal="center" readingOrder="0" vertical="center"/>
    </xf>
    <xf borderId="3" fillId="3" fontId="5" numFmtId="49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readingOrder="0" shrinkToFit="0" vertical="center" wrapText="0"/>
    </xf>
    <xf borderId="2" fillId="0" fontId="5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shrinkToFit="0" wrapText="0"/>
    </xf>
    <xf borderId="3" fillId="0" fontId="5" numFmtId="49" xfId="0" applyAlignment="1" applyBorder="1" applyFont="1" applyNumberFormat="1">
      <alignment horizontal="center" readingOrder="0" vertical="center"/>
    </xf>
    <xf borderId="4" fillId="4" fontId="5" numFmtId="49" xfId="0" applyAlignment="1" applyBorder="1" applyFill="1" applyFont="1" applyNumberFormat="1">
      <alignment horizontal="center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0" fillId="0" fontId="3" numFmtId="0" xfId="0" applyFont="1"/>
    <xf borderId="5" fillId="0" fontId="2" numFmtId="0" xfId="0" applyBorder="1" applyFont="1"/>
    <xf borderId="6" fillId="4" fontId="5" numFmtId="0" xfId="0" applyAlignment="1" applyBorder="1" applyFont="1">
      <alignment horizontal="center" shrinkToFit="0" vertical="center" wrapText="1"/>
    </xf>
    <xf borderId="6" fillId="5" fontId="6" numFmtId="49" xfId="0" applyAlignment="1" applyBorder="1" applyFill="1" applyFont="1" applyNumberFormat="1">
      <alignment horizontal="center"/>
    </xf>
    <xf borderId="1" fillId="5" fontId="6" numFmtId="0" xfId="0" applyBorder="1" applyFont="1"/>
    <xf borderId="6" fillId="5" fontId="3" numFmtId="3" xfId="0" applyBorder="1" applyFont="1" applyNumberFormat="1"/>
    <xf borderId="6" fillId="0" fontId="3" numFmtId="0" xfId="0" applyBorder="1" applyFont="1"/>
    <xf borderId="6" fillId="0" fontId="3" numFmtId="49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/>
    </xf>
    <xf borderId="6" fillId="0" fontId="3" numFmtId="3" xfId="0" applyAlignment="1" applyBorder="1" applyFont="1" applyNumberFormat="1">
      <alignment readingOrder="0"/>
    </xf>
    <xf borderId="6" fillId="0" fontId="3" numFmtId="3" xfId="0" applyBorder="1" applyFont="1" applyNumberFormat="1"/>
    <xf borderId="1" fillId="2" fontId="9" numFmtId="49" xfId="0" applyAlignment="1" applyBorder="1" applyFont="1" applyNumberFormat="1">
      <alignment horizontal="center" readingOrder="0" vertical="center"/>
    </xf>
    <xf borderId="6" fillId="2" fontId="10" numFmtId="3" xfId="0" applyAlignment="1" applyBorder="1" applyFont="1" applyNumberFormat="1">
      <alignment vertical="center"/>
    </xf>
    <xf borderId="6" fillId="2" fontId="10" numFmtId="0" xfId="0" applyAlignment="1" applyBorder="1" applyFont="1">
      <alignment vertical="center"/>
    </xf>
    <xf borderId="0" fillId="0" fontId="3" numFmtId="49" xfId="0" applyAlignment="1" applyFont="1" applyNumberFormat="1">
      <alignment horizontal="center"/>
    </xf>
    <xf borderId="0" fillId="0" fontId="3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38100</xdr:rowOff>
    </xdr:from>
    <xdr:ext cx="1104900" cy="371475"/>
    <xdr:pic>
      <xdr:nvPicPr>
        <xdr:cNvPr id="0" name="image1.png" title="Hình ảnh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1office.vn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6.14"/>
    <col customWidth="1" min="2" max="2" width="29.0"/>
    <col customWidth="1" min="23" max="23" width="17.57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4"/>
    </row>
    <row r="2" ht="22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2</v>
      </c>
      <c r="M2" s="2"/>
      <c r="N2" s="2"/>
      <c r="O2" s="2"/>
      <c r="P2" s="6"/>
      <c r="Q2" s="6"/>
      <c r="R2" s="6"/>
      <c r="S2" s="6"/>
      <c r="T2" s="6"/>
      <c r="U2" s="6"/>
      <c r="V2" s="6"/>
      <c r="W2" s="6"/>
      <c r="X2" s="6"/>
      <c r="Y2" s="6"/>
      <c r="Z2" s="8"/>
      <c r="AA2" s="4"/>
    </row>
    <row r="3" ht="22.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0"/>
      <c r="Q3" s="10"/>
      <c r="R3" s="10"/>
      <c r="S3" s="10"/>
      <c r="T3" s="10"/>
      <c r="U3" s="10"/>
      <c r="V3" s="10"/>
      <c r="W3" s="12" t="s">
        <v>3</v>
      </c>
      <c r="X3" s="10"/>
      <c r="Y3" s="10"/>
      <c r="Z3" s="13"/>
      <c r="AA3" s="4"/>
    </row>
    <row r="4" ht="27.75" customHeight="1">
      <c r="A4" s="14" t="s">
        <v>4</v>
      </c>
      <c r="B4" s="15" t="s">
        <v>5</v>
      </c>
      <c r="C4" s="15" t="s">
        <v>6</v>
      </c>
      <c r="D4" s="15" t="s">
        <v>7</v>
      </c>
      <c r="E4" s="16" t="s">
        <v>8</v>
      </c>
      <c r="F4" s="2"/>
      <c r="G4" s="2"/>
      <c r="H4" s="2"/>
      <c r="I4" s="3"/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2"/>
      <c r="P4" s="2"/>
      <c r="Q4" s="2"/>
      <c r="R4" s="3"/>
      <c r="S4" s="16" t="s">
        <v>14</v>
      </c>
      <c r="T4" s="2"/>
      <c r="U4" s="2"/>
      <c r="V4" s="3"/>
      <c r="W4" s="15" t="s">
        <v>15</v>
      </c>
      <c r="X4" s="15" t="s">
        <v>16</v>
      </c>
      <c r="Y4" s="15" t="s">
        <v>17</v>
      </c>
      <c r="Z4" s="15" t="s">
        <v>18</v>
      </c>
      <c r="AA4" s="17"/>
    </row>
    <row r="5">
      <c r="A5" s="18"/>
      <c r="B5" s="18"/>
      <c r="C5" s="18"/>
      <c r="D5" s="18"/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8"/>
      <c r="K5" s="18"/>
      <c r="L5" s="18"/>
      <c r="M5" s="18"/>
      <c r="N5" s="19" t="s">
        <v>24</v>
      </c>
      <c r="O5" s="19" t="s">
        <v>25</v>
      </c>
      <c r="P5" s="19" t="s">
        <v>26</v>
      </c>
      <c r="Q5" s="19" t="s">
        <v>27</v>
      </c>
      <c r="R5" s="19" t="s">
        <v>28</v>
      </c>
      <c r="S5" s="19" t="s">
        <v>29</v>
      </c>
      <c r="T5" s="19" t="s">
        <v>30</v>
      </c>
      <c r="U5" s="19" t="s">
        <v>27</v>
      </c>
      <c r="V5" s="19" t="s">
        <v>28</v>
      </c>
      <c r="W5" s="18"/>
      <c r="X5" s="18"/>
      <c r="Y5" s="18"/>
      <c r="Z5" s="18"/>
      <c r="AA5" s="17"/>
    </row>
    <row r="6">
      <c r="A6" s="20" t="s">
        <v>31</v>
      </c>
      <c r="B6" s="21" t="s">
        <v>32</v>
      </c>
      <c r="C6" s="3"/>
      <c r="D6" s="22">
        <f t="shared" ref="D6:Y6" si="1">sum(D7:D9)</f>
        <v>16010000</v>
      </c>
      <c r="E6" s="22">
        <f t="shared" si="1"/>
        <v>5000000</v>
      </c>
      <c r="F6" s="22">
        <f t="shared" si="1"/>
        <v>2830000</v>
      </c>
      <c r="G6" s="22">
        <f t="shared" si="1"/>
        <v>800000</v>
      </c>
      <c r="H6" s="22">
        <f t="shared" si="1"/>
        <v>700000</v>
      </c>
      <c r="I6" s="22">
        <f t="shared" si="1"/>
        <v>8051211</v>
      </c>
      <c r="J6" s="22">
        <f t="shared" si="1"/>
        <v>33391211</v>
      </c>
      <c r="K6" s="22">
        <f t="shared" si="1"/>
        <v>75</v>
      </c>
      <c r="L6" s="22">
        <f t="shared" si="1"/>
        <v>33867044.33</v>
      </c>
      <c r="M6" s="22">
        <f t="shared" si="1"/>
        <v>19010000</v>
      </c>
      <c r="N6" s="22">
        <f t="shared" si="1"/>
        <v>280000</v>
      </c>
      <c r="O6" s="22">
        <f t="shared" si="1"/>
        <v>3326750</v>
      </c>
      <c r="P6" s="22">
        <f t="shared" si="1"/>
        <v>570300</v>
      </c>
      <c r="Q6" s="22">
        <f t="shared" si="1"/>
        <v>190100</v>
      </c>
      <c r="R6" s="22">
        <f t="shared" si="1"/>
        <v>4367150</v>
      </c>
      <c r="S6" s="22">
        <f t="shared" si="1"/>
        <v>1520800</v>
      </c>
      <c r="T6" s="22">
        <f t="shared" si="1"/>
        <v>285150</v>
      </c>
      <c r="U6" s="22">
        <f t="shared" si="1"/>
        <v>190100</v>
      </c>
      <c r="V6" s="22">
        <f t="shared" si="1"/>
        <v>1996050</v>
      </c>
      <c r="W6" s="22">
        <f t="shared" si="1"/>
        <v>-173147.7833</v>
      </c>
      <c r="X6" s="22">
        <f t="shared" si="1"/>
        <v>100000</v>
      </c>
      <c r="Y6" s="22">
        <f t="shared" si="1"/>
        <v>31944142.12</v>
      </c>
      <c r="Z6" s="23"/>
      <c r="AA6" s="17"/>
    </row>
    <row r="7" ht="15.75" customHeight="1">
      <c r="A7" s="24" t="s">
        <v>33</v>
      </c>
      <c r="B7" s="23" t="s">
        <v>34</v>
      </c>
      <c r="C7" s="25" t="s">
        <v>35</v>
      </c>
      <c r="D7" s="26">
        <v>5010000.0</v>
      </c>
      <c r="E7" s="26">
        <v>2000000.0</v>
      </c>
      <c r="F7" s="26">
        <v>730000.0</v>
      </c>
      <c r="G7" s="26">
        <v>300000.0</v>
      </c>
      <c r="H7" s="26">
        <v>300000.0</v>
      </c>
      <c r="I7" s="26">
        <v>5041211.0</v>
      </c>
      <c r="J7" s="27">
        <f t="shared" ref="J7:J9" si="2">sum(D7:I7)</f>
        <v>13381211</v>
      </c>
      <c r="K7" s="27">
        <v>26.0</v>
      </c>
      <c r="L7" s="27">
        <f>J7/26*K7</f>
        <v>13381211</v>
      </c>
      <c r="M7" s="26">
        <v>5010000.0</v>
      </c>
      <c r="N7" s="27"/>
      <c r="O7" s="27">
        <f t="shared" ref="O7:O9" si="3">M7*0.175</f>
        <v>876750</v>
      </c>
      <c r="P7" s="27">
        <f t="shared" ref="P7:P9" si="4">M7*0.03</f>
        <v>150300</v>
      </c>
      <c r="Q7" s="27">
        <f t="shared" ref="Q7:Q9" si="5">M7*0.01</f>
        <v>50100</v>
      </c>
      <c r="R7" s="27">
        <f t="shared" ref="R7:R9" si="6">sum(N7:Q7)</f>
        <v>1077150</v>
      </c>
      <c r="S7" s="27">
        <f t="shared" ref="S7:S9" si="7">M7*0.08</f>
        <v>400800</v>
      </c>
      <c r="T7" s="27">
        <f t="shared" ref="T7:T9" si="8">M7*0.015</f>
        <v>75150</v>
      </c>
      <c r="U7" s="27">
        <f t="shared" ref="U7:U9" si="9">M7*0.01</f>
        <v>50100</v>
      </c>
      <c r="V7" s="27">
        <f t="shared" ref="V7:V9" si="10">sum(S7:U7)</f>
        <v>526050</v>
      </c>
      <c r="W7" s="27">
        <f t="shared" ref="W7:W9" si="11">(L7-F7-G7-H7-11000000)*0.05</f>
        <v>52560.55</v>
      </c>
      <c r="X7" s="27"/>
      <c r="Y7" s="27">
        <f t="shared" ref="Y7:Y9" si="12">L7-V7-W7-X7</f>
        <v>12802600.45</v>
      </c>
      <c r="Z7" s="23"/>
      <c r="AA7" s="17"/>
    </row>
    <row r="8" ht="15.75" customHeight="1">
      <c r="A8" s="24" t="s">
        <v>36</v>
      </c>
      <c r="B8" s="23" t="s">
        <v>37</v>
      </c>
      <c r="C8" s="25" t="s">
        <v>38</v>
      </c>
      <c r="D8" s="27">
        <v>6000000.0</v>
      </c>
      <c r="E8" s="27">
        <v>2000000.0</v>
      </c>
      <c r="F8" s="27">
        <v>1200000.0</v>
      </c>
      <c r="G8" s="27">
        <v>300000.0</v>
      </c>
      <c r="H8" s="27">
        <v>250000.0</v>
      </c>
      <c r="I8" s="27">
        <v>1670000.0</v>
      </c>
      <c r="J8" s="27">
        <f t="shared" si="2"/>
        <v>11420000</v>
      </c>
      <c r="K8" s="27">
        <v>25.0</v>
      </c>
      <c r="L8" s="27">
        <f t="shared" ref="L8:L9" si="13">J8/24*K8</f>
        <v>11895833.33</v>
      </c>
      <c r="M8" s="27">
        <f t="shared" ref="M8:M9" si="14">Sum(D8:E8)</f>
        <v>8000000</v>
      </c>
      <c r="N8" s="27">
        <f t="shared" ref="N8:N9" si="15">M8*0.02</f>
        <v>160000</v>
      </c>
      <c r="O8" s="27">
        <f t="shared" si="3"/>
        <v>1400000</v>
      </c>
      <c r="P8" s="27">
        <f t="shared" si="4"/>
        <v>240000</v>
      </c>
      <c r="Q8" s="27">
        <f t="shared" si="5"/>
        <v>80000</v>
      </c>
      <c r="R8" s="27">
        <f t="shared" si="6"/>
        <v>1880000</v>
      </c>
      <c r="S8" s="27">
        <f t="shared" si="7"/>
        <v>640000</v>
      </c>
      <c r="T8" s="27">
        <f t="shared" si="8"/>
        <v>120000</v>
      </c>
      <c r="U8" s="27">
        <f t="shared" si="9"/>
        <v>80000</v>
      </c>
      <c r="V8" s="27">
        <f t="shared" si="10"/>
        <v>840000</v>
      </c>
      <c r="W8" s="27">
        <f t="shared" si="11"/>
        <v>-42708.33333</v>
      </c>
      <c r="X8" s="27">
        <v>100000.0</v>
      </c>
      <c r="Y8" s="27">
        <f t="shared" si="12"/>
        <v>10998541.67</v>
      </c>
      <c r="Z8" s="23"/>
      <c r="AA8" s="17"/>
    </row>
    <row r="9" ht="15.75" customHeight="1">
      <c r="A9" s="24" t="s">
        <v>39</v>
      </c>
      <c r="B9" s="23" t="s">
        <v>40</v>
      </c>
      <c r="C9" s="25" t="s">
        <v>41</v>
      </c>
      <c r="D9" s="27">
        <v>5000000.0</v>
      </c>
      <c r="E9" s="27">
        <v>1000000.0</v>
      </c>
      <c r="F9" s="27">
        <v>900000.0</v>
      </c>
      <c r="G9" s="27">
        <v>200000.0</v>
      </c>
      <c r="H9" s="27">
        <v>150000.0</v>
      </c>
      <c r="I9" s="27">
        <v>1340000.0</v>
      </c>
      <c r="J9" s="27">
        <f t="shared" si="2"/>
        <v>8590000</v>
      </c>
      <c r="K9" s="27">
        <v>24.0</v>
      </c>
      <c r="L9" s="27">
        <f t="shared" si="13"/>
        <v>8590000</v>
      </c>
      <c r="M9" s="27">
        <f t="shared" si="14"/>
        <v>6000000</v>
      </c>
      <c r="N9" s="27">
        <f t="shared" si="15"/>
        <v>120000</v>
      </c>
      <c r="O9" s="27">
        <f t="shared" si="3"/>
        <v>1050000</v>
      </c>
      <c r="P9" s="27">
        <f t="shared" si="4"/>
        <v>180000</v>
      </c>
      <c r="Q9" s="27">
        <f t="shared" si="5"/>
        <v>60000</v>
      </c>
      <c r="R9" s="27">
        <f t="shared" si="6"/>
        <v>1410000</v>
      </c>
      <c r="S9" s="27">
        <f t="shared" si="7"/>
        <v>480000</v>
      </c>
      <c r="T9" s="27">
        <f t="shared" si="8"/>
        <v>90000</v>
      </c>
      <c r="U9" s="27">
        <f t="shared" si="9"/>
        <v>60000</v>
      </c>
      <c r="V9" s="27">
        <f t="shared" si="10"/>
        <v>630000</v>
      </c>
      <c r="W9" s="27">
        <f t="shared" si="11"/>
        <v>-183000</v>
      </c>
      <c r="X9" s="27"/>
      <c r="Y9" s="27">
        <f t="shared" si="12"/>
        <v>8143000</v>
      </c>
      <c r="Z9" s="23"/>
      <c r="AA9" s="17"/>
    </row>
    <row r="10" ht="15.75" customHeight="1">
      <c r="A10" s="24" t="s">
        <v>42</v>
      </c>
      <c r="B10" s="23"/>
      <c r="C10" s="25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3"/>
      <c r="AA10" s="17"/>
    </row>
    <row r="11" ht="15.75" customHeight="1">
      <c r="A11" s="20" t="s">
        <v>43</v>
      </c>
      <c r="B11" s="21" t="s">
        <v>44</v>
      </c>
      <c r="C11" s="3"/>
      <c r="D11" s="22">
        <f t="shared" ref="D11:Y11" si="16">sum(D12:D21)</f>
        <v>44000000</v>
      </c>
      <c r="E11" s="22">
        <f t="shared" si="16"/>
        <v>1200000</v>
      </c>
      <c r="F11" s="22">
        <f t="shared" si="16"/>
        <v>6150000</v>
      </c>
      <c r="G11" s="22">
        <f t="shared" si="16"/>
        <v>2050000</v>
      </c>
      <c r="H11" s="22">
        <f t="shared" si="16"/>
        <v>1100000</v>
      </c>
      <c r="I11" s="22">
        <f t="shared" si="16"/>
        <v>10250000</v>
      </c>
      <c r="J11" s="22">
        <f t="shared" si="16"/>
        <v>64750000</v>
      </c>
      <c r="K11" s="22">
        <f t="shared" si="16"/>
        <v>238</v>
      </c>
      <c r="L11" s="22">
        <f t="shared" si="16"/>
        <v>64462500</v>
      </c>
      <c r="M11" s="22">
        <f t="shared" si="16"/>
        <v>45200000</v>
      </c>
      <c r="N11" s="22">
        <f t="shared" si="16"/>
        <v>904000</v>
      </c>
      <c r="O11" s="22">
        <f t="shared" si="16"/>
        <v>7910000</v>
      </c>
      <c r="P11" s="22">
        <f t="shared" si="16"/>
        <v>1356000</v>
      </c>
      <c r="Q11" s="22">
        <f t="shared" si="16"/>
        <v>452000</v>
      </c>
      <c r="R11" s="22">
        <f t="shared" si="16"/>
        <v>10622000</v>
      </c>
      <c r="S11" s="22">
        <f t="shared" si="16"/>
        <v>3616000</v>
      </c>
      <c r="T11" s="22">
        <f t="shared" si="16"/>
        <v>678000</v>
      </c>
      <c r="U11" s="22">
        <f t="shared" si="16"/>
        <v>452000</v>
      </c>
      <c r="V11" s="22">
        <f t="shared" si="16"/>
        <v>4746000</v>
      </c>
      <c r="W11" s="22">
        <f t="shared" si="16"/>
        <v>0</v>
      </c>
      <c r="X11" s="22">
        <f t="shared" si="16"/>
        <v>1500000</v>
      </c>
      <c r="Y11" s="22">
        <f t="shared" si="16"/>
        <v>58216500</v>
      </c>
      <c r="Z11" s="23"/>
      <c r="AA11" s="17"/>
    </row>
    <row r="12" ht="15.75" customHeight="1">
      <c r="A12" s="24" t="s">
        <v>33</v>
      </c>
      <c r="B12" s="23" t="s">
        <v>45</v>
      </c>
      <c r="C12" s="25" t="s">
        <v>46</v>
      </c>
      <c r="D12" s="27">
        <v>5300000.0</v>
      </c>
      <c r="E12" s="27">
        <v>1200000.0</v>
      </c>
      <c r="F12" s="27">
        <v>750000.0</v>
      </c>
      <c r="G12" s="27">
        <v>250000.0</v>
      </c>
      <c r="H12" s="27">
        <v>200000.0</v>
      </c>
      <c r="I12" s="27">
        <v>1250000.0</v>
      </c>
      <c r="J12" s="27">
        <f t="shared" ref="J12:J21" si="17">sum(D12:I12)</f>
        <v>8950000</v>
      </c>
      <c r="K12" s="27">
        <v>26.0</v>
      </c>
      <c r="L12" s="27">
        <f t="shared" ref="L12:L21" si="18">J12/24*K12</f>
        <v>9695833.333</v>
      </c>
      <c r="M12" s="27">
        <f t="shared" ref="M12:M21" si="19">sum(D12:E12)</f>
        <v>6500000</v>
      </c>
      <c r="N12" s="27">
        <f t="shared" ref="N12:N21" si="20">M12*0.02</f>
        <v>130000</v>
      </c>
      <c r="O12" s="27">
        <f t="shared" ref="O12:O21" si="21">M12*0.175</f>
        <v>1137500</v>
      </c>
      <c r="P12" s="27">
        <f t="shared" ref="P12:P21" si="22">M12*0.03</f>
        <v>195000</v>
      </c>
      <c r="Q12" s="27">
        <f t="shared" ref="Q12:Q21" si="23">M12*0.01</f>
        <v>65000</v>
      </c>
      <c r="R12" s="27">
        <f t="shared" ref="R12:R21" si="24">sum(N12:Q12)</f>
        <v>1527500</v>
      </c>
      <c r="S12" s="27">
        <f t="shared" ref="S12:S21" si="25">M12*0.08</f>
        <v>520000</v>
      </c>
      <c r="T12" s="27">
        <f t="shared" ref="T12:T21" si="26">M12*0.015</f>
        <v>97500</v>
      </c>
      <c r="U12" s="27">
        <f t="shared" ref="U12:U21" si="27">M12*0.01</f>
        <v>65000</v>
      </c>
      <c r="V12" s="27">
        <f t="shared" ref="V12:V21" si="28">sum(S12:U12)</f>
        <v>682500</v>
      </c>
      <c r="W12" s="27"/>
      <c r="X12" s="27"/>
      <c r="Y12" s="27">
        <f t="shared" ref="Y12:Y21" si="29">L12-V12-W12-X12</f>
        <v>9013333.333</v>
      </c>
      <c r="Z12" s="23"/>
      <c r="AA12" s="17"/>
    </row>
    <row r="13" ht="15.75" customHeight="1">
      <c r="A13" s="24" t="s">
        <v>36</v>
      </c>
      <c r="B13" s="23" t="s">
        <v>47</v>
      </c>
      <c r="C13" s="25" t="s">
        <v>48</v>
      </c>
      <c r="D13" s="27">
        <v>4300000.0</v>
      </c>
      <c r="E13" s="27"/>
      <c r="F13" s="27">
        <v>600000.0</v>
      </c>
      <c r="G13" s="27">
        <v>200000.0</v>
      </c>
      <c r="H13" s="27">
        <v>100000.0</v>
      </c>
      <c r="I13" s="27">
        <v>1000000.0</v>
      </c>
      <c r="J13" s="27">
        <f t="shared" si="17"/>
        <v>6200000</v>
      </c>
      <c r="K13" s="27">
        <v>24.0</v>
      </c>
      <c r="L13" s="27">
        <f t="shared" si="18"/>
        <v>6200000</v>
      </c>
      <c r="M13" s="27">
        <f t="shared" si="19"/>
        <v>4300000</v>
      </c>
      <c r="N13" s="27">
        <f t="shared" si="20"/>
        <v>86000</v>
      </c>
      <c r="O13" s="27">
        <f t="shared" si="21"/>
        <v>752500</v>
      </c>
      <c r="P13" s="27">
        <f t="shared" si="22"/>
        <v>129000</v>
      </c>
      <c r="Q13" s="27">
        <f t="shared" si="23"/>
        <v>43000</v>
      </c>
      <c r="R13" s="27">
        <f t="shared" si="24"/>
        <v>1010500</v>
      </c>
      <c r="S13" s="27">
        <f t="shared" si="25"/>
        <v>344000</v>
      </c>
      <c r="T13" s="27">
        <f t="shared" si="26"/>
        <v>64500</v>
      </c>
      <c r="U13" s="27">
        <f t="shared" si="27"/>
        <v>43000</v>
      </c>
      <c r="V13" s="27">
        <f t="shared" si="28"/>
        <v>451500</v>
      </c>
      <c r="W13" s="27"/>
      <c r="X13" s="27">
        <v>200000.0</v>
      </c>
      <c r="Y13" s="27">
        <f t="shared" si="29"/>
        <v>5548500</v>
      </c>
      <c r="Z13" s="23"/>
      <c r="AA13" s="17"/>
    </row>
    <row r="14" ht="15.75" customHeight="1">
      <c r="A14" s="24" t="s">
        <v>39</v>
      </c>
      <c r="B14" s="23" t="s">
        <v>49</v>
      </c>
      <c r="C14" s="25" t="s">
        <v>48</v>
      </c>
      <c r="D14" s="27">
        <v>4300000.0</v>
      </c>
      <c r="E14" s="27"/>
      <c r="F14" s="27">
        <v>600000.0</v>
      </c>
      <c r="G14" s="27">
        <v>200000.0</v>
      </c>
      <c r="H14" s="27">
        <v>100000.0</v>
      </c>
      <c r="I14" s="27">
        <v>1000000.0</v>
      </c>
      <c r="J14" s="27">
        <f t="shared" si="17"/>
        <v>6200000</v>
      </c>
      <c r="K14" s="27">
        <v>22.0</v>
      </c>
      <c r="L14" s="27">
        <f t="shared" si="18"/>
        <v>5683333.333</v>
      </c>
      <c r="M14" s="27">
        <f t="shared" si="19"/>
        <v>4300000</v>
      </c>
      <c r="N14" s="27">
        <f t="shared" si="20"/>
        <v>86000</v>
      </c>
      <c r="O14" s="27">
        <f t="shared" si="21"/>
        <v>752500</v>
      </c>
      <c r="P14" s="27">
        <f t="shared" si="22"/>
        <v>129000</v>
      </c>
      <c r="Q14" s="27">
        <f t="shared" si="23"/>
        <v>43000</v>
      </c>
      <c r="R14" s="27">
        <f t="shared" si="24"/>
        <v>1010500</v>
      </c>
      <c r="S14" s="27">
        <f t="shared" si="25"/>
        <v>344000</v>
      </c>
      <c r="T14" s="27">
        <f t="shared" si="26"/>
        <v>64500</v>
      </c>
      <c r="U14" s="27">
        <f t="shared" si="27"/>
        <v>43000</v>
      </c>
      <c r="V14" s="27">
        <f t="shared" si="28"/>
        <v>451500</v>
      </c>
      <c r="W14" s="27"/>
      <c r="X14" s="27"/>
      <c r="Y14" s="27">
        <f t="shared" si="29"/>
        <v>5231833.333</v>
      </c>
      <c r="Z14" s="23"/>
      <c r="AA14" s="17"/>
    </row>
    <row r="15" ht="15.75" customHeight="1">
      <c r="A15" s="24" t="s">
        <v>50</v>
      </c>
      <c r="B15" s="23" t="s">
        <v>51</v>
      </c>
      <c r="C15" s="25" t="s">
        <v>48</v>
      </c>
      <c r="D15" s="27">
        <v>4300000.0</v>
      </c>
      <c r="E15" s="27"/>
      <c r="F15" s="27">
        <v>600000.0</v>
      </c>
      <c r="G15" s="27">
        <v>200000.0</v>
      </c>
      <c r="H15" s="27">
        <v>100000.0</v>
      </c>
      <c r="I15" s="27">
        <v>1000000.0</v>
      </c>
      <c r="J15" s="27">
        <f t="shared" si="17"/>
        <v>6200000</v>
      </c>
      <c r="K15" s="27">
        <v>21.0</v>
      </c>
      <c r="L15" s="27">
        <f t="shared" si="18"/>
        <v>5425000</v>
      </c>
      <c r="M15" s="27">
        <f t="shared" si="19"/>
        <v>4300000</v>
      </c>
      <c r="N15" s="27">
        <f t="shared" si="20"/>
        <v>86000</v>
      </c>
      <c r="O15" s="27">
        <f t="shared" si="21"/>
        <v>752500</v>
      </c>
      <c r="P15" s="27">
        <f t="shared" si="22"/>
        <v>129000</v>
      </c>
      <c r="Q15" s="27">
        <f t="shared" si="23"/>
        <v>43000</v>
      </c>
      <c r="R15" s="27">
        <f t="shared" si="24"/>
        <v>1010500</v>
      </c>
      <c r="S15" s="27">
        <f t="shared" si="25"/>
        <v>344000</v>
      </c>
      <c r="T15" s="27">
        <f t="shared" si="26"/>
        <v>64500</v>
      </c>
      <c r="U15" s="27">
        <f t="shared" si="27"/>
        <v>43000</v>
      </c>
      <c r="V15" s="27">
        <f t="shared" si="28"/>
        <v>451500</v>
      </c>
      <c r="W15" s="27"/>
      <c r="X15" s="27">
        <v>100000.0</v>
      </c>
      <c r="Y15" s="27">
        <f t="shared" si="29"/>
        <v>4873500</v>
      </c>
      <c r="Z15" s="23"/>
      <c r="AA15" s="17"/>
    </row>
    <row r="16" ht="15.75" customHeight="1">
      <c r="A16" s="24" t="s">
        <v>52</v>
      </c>
      <c r="B16" s="23" t="s">
        <v>53</v>
      </c>
      <c r="C16" s="25" t="s">
        <v>48</v>
      </c>
      <c r="D16" s="27">
        <v>4300000.0</v>
      </c>
      <c r="E16" s="27"/>
      <c r="F16" s="27">
        <v>600000.0</v>
      </c>
      <c r="G16" s="27">
        <v>200000.0</v>
      </c>
      <c r="H16" s="27">
        <v>100000.0</v>
      </c>
      <c r="I16" s="27">
        <v>1000000.0</v>
      </c>
      <c r="J16" s="27">
        <f t="shared" si="17"/>
        <v>6200000</v>
      </c>
      <c r="K16" s="27">
        <v>22.0</v>
      </c>
      <c r="L16" s="27">
        <f t="shared" si="18"/>
        <v>5683333.333</v>
      </c>
      <c r="M16" s="27">
        <f t="shared" si="19"/>
        <v>4300000</v>
      </c>
      <c r="N16" s="27">
        <f t="shared" si="20"/>
        <v>86000</v>
      </c>
      <c r="O16" s="27">
        <f t="shared" si="21"/>
        <v>752500</v>
      </c>
      <c r="P16" s="27">
        <f t="shared" si="22"/>
        <v>129000</v>
      </c>
      <c r="Q16" s="27">
        <f t="shared" si="23"/>
        <v>43000</v>
      </c>
      <c r="R16" s="27">
        <f t="shared" si="24"/>
        <v>1010500</v>
      </c>
      <c r="S16" s="27">
        <f t="shared" si="25"/>
        <v>344000</v>
      </c>
      <c r="T16" s="27">
        <f t="shared" si="26"/>
        <v>64500</v>
      </c>
      <c r="U16" s="27">
        <f t="shared" si="27"/>
        <v>43000</v>
      </c>
      <c r="V16" s="27">
        <f t="shared" si="28"/>
        <v>451500</v>
      </c>
      <c r="W16" s="27"/>
      <c r="X16" s="27">
        <v>750000.0</v>
      </c>
      <c r="Y16" s="27">
        <f t="shared" si="29"/>
        <v>4481833.333</v>
      </c>
      <c r="Z16" s="23"/>
      <c r="AA16" s="17"/>
    </row>
    <row r="17" ht="15.75" customHeight="1">
      <c r="A17" s="24" t="s">
        <v>54</v>
      </c>
      <c r="B17" s="23" t="s">
        <v>55</v>
      </c>
      <c r="C17" s="25" t="s">
        <v>48</v>
      </c>
      <c r="D17" s="27">
        <v>4300000.0</v>
      </c>
      <c r="E17" s="27"/>
      <c r="F17" s="27">
        <v>600000.0</v>
      </c>
      <c r="G17" s="27">
        <v>200000.0</v>
      </c>
      <c r="H17" s="27">
        <v>100000.0</v>
      </c>
      <c r="I17" s="27">
        <v>1000000.0</v>
      </c>
      <c r="J17" s="27">
        <f t="shared" si="17"/>
        <v>6200000</v>
      </c>
      <c r="K17" s="27">
        <v>26.0</v>
      </c>
      <c r="L17" s="27">
        <f t="shared" si="18"/>
        <v>6716666.667</v>
      </c>
      <c r="M17" s="27">
        <f t="shared" si="19"/>
        <v>4300000</v>
      </c>
      <c r="N17" s="27">
        <f t="shared" si="20"/>
        <v>86000</v>
      </c>
      <c r="O17" s="27">
        <f t="shared" si="21"/>
        <v>752500</v>
      </c>
      <c r="P17" s="27">
        <f t="shared" si="22"/>
        <v>129000</v>
      </c>
      <c r="Q17" s="27">
        <f t="shared" si="23"/>
        <v>43000</v>
      </c>
      <c r="R17" s="27">
        <f t="shared" si="24"/>
        <v>1010500</v>
      </c>
      <c r="S17" s="27">
        <f t="shared" si="25"/>
        <v>344000</v>
      </c>
      <c r="T17" s="27">
        <f t="shared" si="26"/>
        <v>64500</v>
      </c>
      <c r="U17" s="27">
        <f t="shared" si="27"/>
        <v>43000</v>
      </c>
      <c r="V17" s="27">
        <f t="shared" si="28"/>
        <v>451500</v>
      </c>
      <c r="W17" s="27"/>
      <c r="X17" s="27"/>
      <c r="Y17" s="27">
        <f t="shared" si="29"/>
        <v>6265166.667</v>
      </c>
      <c r="Z17" s="23"/>
      <c r="AA17" s="17"/>
    </row>
    <row r="18" ht="15.75" customHeight="1">
      <c r="A18" s="24" t="s">
        <v>56</v>
      </c>
      <c r="B18" s="23" t="s">
        <v>57</v>
      </c>
      <c r="C18" s="25" t="s">
        <v>48</v>
      </c>
      <c r="D18" s="27">
        <v>4300000.0</v>
      </c>
      <c r="E18" s="27"/>
      <c r="F18" s="27">
        <v>600000.0</v>
      </c>
      <c r="G18" s="27">
        <v>200000.0</v>
      </c>
      <c r="H18" s="27">
        <v>100000.0</v>
      </c>
      <c r="I18" s="27">
        <v>1000000.0</v>
      </c>
      <c r="J18" s="27">
        <f t="shared" si="17"/>
        <v>6200000</v>
      </c>
      <c r="K18" s="27">
        <v>25.0</v>
      </c>
      <c r="L18" s="27">
        <f t="shared" si="18"/>
        <v>6458333.333</v>
      </c>
      <c r="M18" s="27">
        <f t="shared" si="19"/>
        <v>4300000</v>
      </c>
      <c r="N18" s="27">
        <f t="shared" si="20"/>
        <v>86000</v>
      </c>
      <c r="O18" s="27">
        <f t="shared" si="21"/>
        <v>752500</v>
      </c>
      <c r="P18" s="27">
        <f t="shared" si="22"/>
        <v>129000</v>
      </c>
      <c r="Q18" s="27">
        <f t="shared" si="23"/>
        <v>43000</v>
      </c>
      <c r="R18" s="27">
        <f t="shared" si="24"/>
        <v>1010500</v>
      </c>
      <c r="S18" s="27">
        <f t="shared" si="25"/>
        <v>344000</v>
      </c>
      <c r="T18" s="27">
        <f t="shared" si="26"/>
        <v>64500</v>
      </c>
      <c r="U18" s="27">
        <f t="shared" si="27"/>
        <v>43000</v>
      </c>
      <c r="V18" s="27">
        <f t="shared" si="28"/>
        <v>451500</v>
      </c>
      <c r="W18" s="27"/>
      <c r="X18" s="27">
        <v>200000.0</v>
      </c>
      <c r="Y18" s="27">
        <f t="shared" si="29"/>
        <v>5806833.333</v>
      </c>
      <c r="Z18" s="23"/>
      <c r="AA18" s="17"/>
    </row>
    <row r="19" ht="15.75" customHeight="1">
      <c r="A19" s="24" t="s">
        <v>58</v>
      </c>
      <c r="B19" s="23" t="s">
        <v>49</v>
      </c>
      <c r="C19" s="25" t="s">
        <v>48</v>
      </c>
      <c r="D19" s="27">
        <v>4300000.0</v>
      </c>
      <c r="E19" s="27"/>
      <c r="F19" s="27">
        <v>600000.0</v>
      </c>
      <c r="G19" s="27">
        <v>200000.0</v>
      </c>
      <c r="H19" s="27">
        <v>100000.0</v>
      </c>
      <c r="I19" s="27">
        <v>1000000.0</v>
      </c>
      <c r="J19" s="27">
        <f t="shared" si="17"/>
        <v>6200000</v>
      </c>
      <c r="K19" s="27">
        <v>22.0</v>
      </c>
      <c r="L19" s="27">
        <f t="shared" si="18"/>
        <v>5683333.333</v>
      </c>
      <c r="M19" s="27">
        <f t="shared" si="19"/>
        <v>4300000</v>
      </c>
      <c r="N19" s="27">
        <f t="shared" si="20"/>
        <v>86000</v>
      </c>
      <c r="O19" s="27">
        <f t="shared" si="21"/>
        <v>752500</v>
      </c>
      <c r="P19" s="27">
        <f t="shared" si="22"/>
        <v>129000</v>
      </c>
      <c r="Q19" s="27">
        <f t="shared" si="23"/>
        <v>43000</v>
      </c>
      <c r="R19" s="27">
        <f t="shared" si="24"/>
        <v>1010500</v>
      </c>
      <c r="S19" s="27">
        <f t="shared" si="25"/>
        <v>344000</v>
      </c>
      <c r="T19" s="27">
        <f t="shared" si="26"/>
        <v>64500</v>
      </c>
      <c r="U19" s="27">
        <f t="shared" si="27"/>
        <v>43000</v>
      </c>
      <c r="V19" s="27">
        <f t="shared" si="28"/>
        <v>451500</v>
      </c>
      <c r="W19" s="27"/>
      <c r="X19" s="27"/>
      <c r="Y19" s="27">
        <f t="shared" si="29"/>
        <v>5231833.333</v>
      </c>
      <c r="Z19" s="23"/>
      <c r="AA19" s="17"/>
    </row>
    <row r="20" ht="15.75" customHeight="1">
      <c r="A20" s="24" t="s">
        <v>33</v>
      </c>
      <c r="B20" s="23" t="s">
        <v>59</v>
      </c>
      <c r="C20" s="25" t="s">
        <v>48</v>
      </c>
      <c r="D20" s="27">
        <v>4300000.0</v>
      </c>
      <c r="E20" s="27"/>
      <c r="F20" s="27">
        <v>600000.0</v>
      </c>
      <c r="G20" s="27">
        <v>200000.0</v>
      </c>
      <c r="H20" s="27">
        <v>100000.0</v>
      </c>
      <c r="I20" s="27">
        <v>1000000.0</v>
      </c>
      <c r="J20" s="27">
        <f t="shared" si="17"/>
        <v>6200000</v>
      </c>
      <c r="K20" s="27">
        <v>24.0</v>
      </c>
      <c r="L20" s="27">
        <f t="shared" si="18"/>
        <v>6200000</v>
      </c>
      <c r="M20" s="27">
        <f t="shared" si="19"/>
        <v>4300000</v>
      </c>
      <c r="N20" s="27">
        <f t="shared" si="20"/>
        <v>86000</v>
      </c>
      <c r="O20" s="27">
        <f t="shared" si="21"/>
        <v>752500</v>
      </c>
      <c r="P20" s="27">
        <f t="shared" si="22"/>
        <v>129000</v>
      </c>
      <c r="Q20" s="27">
        <f t="shared" si="23"/>
        <v>43000</v>
      </c>
      <c r="R20" s="27">
        <f t="shared" si="24"/>
        <v>1010500</v>
      </c>
      <c r="S20" s="27">
        <f t="shared" si="25"/>
        <v>344000</v>
      </c>
      <c r="T20" s="27">
        <f t="shared" si="26"/>
        <v>64500</v>
      </c>
      <c r="U20" s="27">
        <f t="shared" si="27"/>
        <v>43000</v>
      </c>
      <c r="V20" s="27">
        <f t="shared" si="28"/>
        <v>451500</v>
      </c>
      <c r="W20" s="27"/>
      <c r="X20" s="27"/>
      <c r="Y20" s="27">
        <f t="shared" si="29"/>
        <v>5748500</v>
      </c>
      <c r="Z20" s="23"/>
      <c r="AA20" s="17"/>
    </row>
    <row r="21" ht="15.75" customHeight="1">
      <c r="A21" s="24" t="s">
        <v>36</v>
      </c>
      <c r="B21" s="23" t="s">
        <v>60</v>
      </c>
      <c r="C21" s="25" t="s">
        <v>48</v>
      </c>
      <c r="D21" s="27">
        <v>4300000.0</v>
      </c>
      <c r="E21" s="27"/>
      <c r="F21" s="27">
        <v>600000.0</v>
      </c>
      <c r="G21" s="27">
        <v>200000.0</v>
      </c>
      <c r="H21" s="27">
        <v>100000.0</v>
      </c>
      <c r="I21" s="27">
        <v>1000000.0</v>
      </c>
      <c r="J21" s="27">
        <f t="shared" si="17"/>
        <v>6200000</v>
      </c>
      <c r="K21" s="27">
        <v>26.0</v>
      </c>
      <c r="L21" s="27">
        <f t="shared" si="18"/>
        <v>6716666.667</v>
      </c>
      <c r="M21" s="27">
        <f t="shared" si="19"/>
        <v>4300000</v>
      </c>
      <c r="N21" s="27">
        <f t="shared" si="20"/>
        <v>86000</v>
      </c>
      <c r="O21" s="27">
        <f t="shared" si="21"/>
        <v>752500</v>
      </c>
      <c r="P21" s="27">
        <f t="shared" si="22"/>
        <v>129000</v>
      </c>
      <c r="Q21" s="27">
        <f t="shared" si="23"/>
        <v>43000</v>
      </c>
      <c r="R21" s="27">
        <f t="shared" si="24"/>
        <v>1010500</v>
      </c>
      <c r="S21" s="27">
        <f t="shared" si="25"/>
        <v>344000</v>
      </c>
      <c r="T21" s="27">
        <f t="shared" si="26"/>
        <v>64500</v>
      </c>
      <c r="U21" s="27">
        <f t="shared" si="27"/>
        <v>43000</v>
      </c>
      <c r="V21" s="27">
        <f t="shared" si="28"/>
        <v>451500</v>
      </c>
      <c r="W21" s="27"/>
      <c r="X21" s="27">
        <v>250000.0</v>
      </c>
      <c r="Y21" s="27">
        <f t="shared" si="29"/>
        <v>6015166.667</v>
      </c>
      <c r="Z21" s="23"/>
      <c r="AA21" s="17"/>
    </row>
    <row r="22" ht="15.75" customHeight="1">
      <c r="A22" s="24" t="s">
        <v>42</v>
      </c>
      <c r="B22" s="23"/>
      <c r="C22" s="25"/>
      <c r="D22" s="27"/>
      <c r="E22" s="27"/>
      <c r="F22" s="27"/>
      <c r="G22" s="27"/>
      <c r="H22" s="27"/>
      <c r="I22" s="27"/>
      <c r="J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3"/>
      <c r="AA22" s="17"/>
    </row>
    <row r="23" ht="15.75" customHeight="1">
      <c r="A23" s="20" t="s">
        <v>61</v>
      </c>
      <c r="B23" s="21" t="s">
        <v>62</v>
      </c>
      <c r="C23" s="3"/>
      <c r="D23" s="22">
        <f t="shared" ref="D23:K23" si="30">sum(D24:D33)</f>
        <v>44000000</v>
      </c>
      <c r="E23" s="22">
        <f t="shared" si="30"/>
        <v>1200000</v>
      </c>
      <c r="F23" s="22">
        <f t="shared" si="30"/>
        <v>6150000</v>
      </c>
      <c r="G23" s="22">
        <f t="shared" si="30"/>
        <v>2050000</v>
      </c>
      <c r="H23" s="22">
        <f t="shared" si="30"/>
        <v>1100000</v>
      </c>
      <c r="I23" s="22">
        <f t="shared" si="30"/>
        <v>10250000</v>
      </c>
      <c r="J23" s="22">
        <f t="shared" si="30"/>
        <v>64750000</v>
      </c>
      <c r="K23" s="22">
        <f t="shared" si="30"/>
        <v>239</v>
      </c>
      <c r="L23" s="27"/>
      <c r="M23" s="22">
        <f t="shared" ref="M23:Y23" si="31">sum(M24:M33)</f>
        <v>45200000</v>
      </c>
      <c r="N23" s="22">
        <f t="shared" si="31"/>
        <v>904000</v>
      </c>
      <c r="O23" s="22">
        <f t="shared" si="31"/>
        <v>7910000</v>
      </c>
      <c r="P23" s="22">
        <f t="shared" si="31"/>
        <v>1356000</v>
      </c>
      <c r="Q23" s="22">
        <f t="shared" si="31"/>
        <v>452000</v>
      </c>
      <c r="R23" s="22">
        <f t="shared" si="31"/>
        <v>10622000</v>
      </c>
      <c r="S23" s="22">
        <f t="shared" si="31"/>
        <v>3616000</v>
      </c>
      <c r="T23" s="22">
        <f t="shared" si="31"/>
        <v>678000</v>
      </c>
      <c r="U23" s="22">
        <f t="shared" si="31"/>
        <v>452000</v>
      </c>
      <c r="V23" s="22">
        <f t="shared" si="31"/>
        <v>4746000</v>
      </c>
      <c r="W23" s="22">
        <f t="shared" si="31"/>
        <v>0</v>
      </c>
      <c r="X23" s="22">
        <f t="shared" si="31"/>
        <v>1800000</v>
      </c>
      <c r="Y23" s="22">
        <f t="shared" si="31"/>
        <v>57945666.67</v>
      </c>
      <c r="Z23" s="23"/>
      <c r="AA23" s="17"/>
    </row>
    <row r="24" ht="15.75" customHeight="1">
      <c r="A24" s="24" t="s">
        <v>33</v>
      </c>
      <c r="B24" s="23" t="s">
        <v>63</v>
      </c>
      <c r="C24" s="25" t="s">
        <v>46</v>
      </c>
      <c r="D24" s="27">
        <v>5300000.0</v>
      </c>
      <c r="E24" s="27">
        <v>1200000.0</v>
      </c>
      <c r="F24" s="27">
        <v>750000.0</v>
      </c>
      <c r="G24" s="27">
        <v>250000.0</v>
      </c>
      <c r="H24" s="27">
        <v>200000.0</v>
      </c>
      <c r="I24" s="27">
        <v>1250000.0</v>
      </c>
      <c r="J24" s="27">
        <f t="shared" ref="J24:J33" si="32">sum(D24:I24)</f>
        <v>8950000</v>
      </c>
      <c r="K24" s="27">
        <v>24.0</v>
      </c>
      <c r="L24" s="27">
        <f t="shared" ref="L24:L33" si="33">J24/24*K24</f>
        <v>8950000</v>
      </c>
      <c r="M24" s="27">
        <f t="shared" ref="M24:M33" si="34">sum(D24:E24)</f>
        <v>6500000</v>
      </c>
      <c r="N24" s="27">
        <f t="shared" ref="N24:N33" si="35">M24*0.02</f>
        <v>130000</v>
      </c>
      <c r="O24" s="27">
        <f t="shared" ref="O24:O33" si="36">M24*0.175</f>
        <v>1137500</v>
      </c>
      <c r="P24" s="27">
        <f t="shared" ref="P24:P33" si="37">M24*0.03</f>
        <v>195000</v>
      </c>
      <c r="Q24" s="27">
        <f t="shared" ref="Q24:Q33" si="38">M24*0.01</f>
        <v>65000</v>
      </c>
      <c r="R24" s="27">
        <f t="shared" ref="R24:R33" si="39">sum(N24:Q24)</f>
        <v>1527500</v>
      </c>
      <c r="S24" s="27">
        <f t="shared" ref="S24:S33" si="40">M24*0.08</f>
        <v>520000</v>
      </c>
      <c r="T24" s="27">
        <f t="shared" ref="T24:T33" si="41">M24*0.015</f>
        <v>97500</v>
      </c>
      <c r="U24" s="27">
        <f t="shared" ref="U24:U33" si="42">M24*0.01</f>
        <v>65000</v>
      </c>
      <c r="V24" s="27">
        <f t="shared" ref="V24:V33" si="43">sum(S24:U24)</f>
        <v>682500</v>
      </c>
      <c r="W24" s="27"/>
      <c r="X24" s="27"/>
      <c r="Y24" s="27">
        <f t="shared" ref="Y24:Y33" si="44">L24-V24-W24-X24</f>
        <v>8267500</v>
      </c>
      <c r="Z24" s="23"/>
      <c r="AA24" s="17"/>
    </row>
    <row r="25" ht="15.75" customHeight="1">
      <c r="A25" s="24" t="s">
        <v>36</v>
      </c>
      <c r="B25" s="23" t="s">
        <v>64</v>
      </c>
      <c r="C25" s="25" t="s">
        <v>48</v>
      </c>
      <c r="D25" s="27">
        <v>4300000.0</v>
      </c>
      <c r="E25" s="27"/>
      <c r="F25" s="27">
        <v>600000.0</v>
      </c>
      <c r="G25" s="27">
        <v>200000.0</v>
      </c>
      <c r="H25" s="27">
        <v>100000.0</v>
      </c>
      <c r="I25" s="27">
        <v>1000000.0</v>
      </c>
      <c r="J25" s="27">
        <f t="shared" si="32"/>
        <v>6200000</v>
      </c>
      <c r="K25" s="27">
        <v>26.0</v>
      </c>
      <c r="L25" s="27">
        <f t="shared" si="33"/>
        <v>6716666.667</v>
      </c>
      <c r="M25" s="27">
        <f t="shared" si="34"/>
        <v>4300000</v>
      </c>
      <c r="N25" s="27">
        <f t="shared" si="35"/>
        <v>86000</v>
      </c>
      <c r="O25" s="27">
        <f t="shared" si="36"/>
        <v>752500</v>
      </c>
      <c r="P25" s="27">
        <f t="shared" si="37"/>
        <v>129000</v>
      </c>
      <c r="Q25" s="27">
        <f t="shared" si="38"/>
        <v>43000</v>
      </c>
      <c r="R25" s="27">
        <f t="shared" si="39"/>
        <v>1010500</v>
      </c>
      <c r="S25" s="27">
        <f t="shared" si="40"/>
        <v>344000</v>
      </c>
      <c r="T25" s="27">
        <f t="shared" si="41"/>
        <v>64500</v>
      </c>
      <c r="U25" s="27">
        <f t="shared" si="42"/>
        <v>43000</v>
      </c>
      <c r="V25" s="27">
        <f t="shared" si="43"/>
        <v>451500</v>
      </c>
      <c r="W25" s="27"/>
      <c r="X25" s="27">
        <v>250000.0</v>
      </c>
      <c r="Y25" s="27">
        <f t="shared" si="44"/>
        <v>6015166.667</v>
      </c>
      <c r="Z25" s="23"/>
      <c r="AA25" s="17"/>
    </row>
    <row r="26" ht="15.75" customHeight="1">
      <c r="A26" s="24" t="s">
        <v>39</v>
      </c>
      <c r="B26" s="23" t="s">
        <v>65</v>
      </c>
      <c r="C26" s="25" t="s">
        <v>48</v>
      </c>
      <c r="D26" s="27">
        <v>4300000.0</v>
      </c>
      <c r="E26" s="27"/>
      <c r="F26" s="27">
        <v>600000.0</v>
      </c>
      <c r="G26" s="27">
        <v>200000.0</v>
      </c>
      <c r="H26" s="27">
        <v>100000.0</v>
      </c>
      <c r="I26" s="27">
        <v>1000000.0</v>
      </c>
      <c r="J26" s="27">
        <f t="shared" si="32"/>
        <v>6200000</v>
      </c>
      <c r="K26" s="27">
        <v>24.0</v>
      </c>
      <c r="L26" s="27">
        <f t="shared" si="33"/>
        <v>6200000</v>
      </c>
      <c r="M26" s="27">
        <f t="shared" si="34"/>
        <v>4300000</v>
      </c>
      <c r="N26" s="27">
        <f t="shared" si="35"/>
        <v>86000</v>
      </c>
      <c r="O26" s="27">
        <f t="shared" si="36"/>
        <v>752500</v>
      </c>
      <c r="P26" s="27">
        <f t="shared" si="37"/>
        <v>129000</v>
      </c>
      <c r="Q26" s="27">
        <f t="shared" si="38"/>
        <v>43000</v>
      </c>
      <c r="R26" s="27">
        <f t="shared" si="39"/>
        <v>1010500</v>
      </c>
      <c r="S26" s="27">
        <f t="shared" si="40"/>
        <v>344000</v>
      </c>
      <c r="T26" s="27">
        <f t="shared" si="41"/>
        <v>64500</v>
      </c>
      <c r="U26" s="27">
        <f t="shared" si="42"/>
        <v>43000</v>
      </c>
      <c r="V26" s="27">
        <f t="shared" si="43"/>
        <v>451500</v>
      </c>
      <c r="W26" s="27"/>
      <c r="X26" s="27"/>
      <c r="Y26" s="27">
        <f t="shared" si="44"/>
        <v>5748500</v>
      </c>
      <c r="Z26" s="23"/>
      <c r="AA26" s="17"/>
    </row>
    <row r="27" ht="15.75" customHeight="1">
      <c r="A27" s="24" t="s">
        <v>50</v>
      </c>
      <c r="B27" s="23" t="s">
        <v>66</v>
      </c>
      <c r="C27" s="25" t="s">
        <v>48</v>
      </c>
      <c r="D27" s="27">
        <v>4300000.0</v>
      </c>
      <c r="E27" s="27"/>
      <c r="F27" s="27">
        <v>600000.0</v>
      </c>
      <c r="G27" s="27">
        <v>200000.0</v>
      </c>
      <c r="H27" s="27">
        <v>100000.0</v>
      </c>
      <c r="I27" s="27">
        <v>1000000.0</v>
      </c>
      <c r="J27" s="27">
        <f t="shared" si="32"/>
        <v>6200000</v>
      </c>
      <c r="K27" s="27">
        <v>26.0</v>
      </c>
      <c r="L27" s="27">
        <f t="shared" si="33"/>
        <v>6716666.667</v>
      </c>
      <c r="M27" s="27">
        <f t="shared" si="34"/>
        <v>4300000</v>
      </c>
      <c r="N27" s="27">
        <f t="shared" si="35"/>
        <v>86000</v>
      </c>
      <c r="O27" s="27">
        <f t="shared" si="36"/>
        <v>752500</v>
      </c>
      <c r="P27" s="27">
        <f t="shared" si="37"/>
        <v>129000</v>
      </c>
      <c r="Q27" s="27">
        <f t="shared" si="38"/>
        <v>43000</v>
      </c>
      <c r="R27" s="27">
        <f t="shared" si="39"/>
        <v>1010500</v>
      </c>
      <c r="S27" s="27">
        <f t="shared" si="40"/>
        <v>344000</v>
      </c>
      <c r="T27" s="27">
        <f t="shared" si="41"/>
        <v>64500</v>
      </c>
      <c r="U27" s="27">
        <f t="shared" si="42"/>
        <v>43000</v>
      </c>
      <c r="V27" s="27">
        <f t="shared" si="43"/>
        <v>451500</v>
      </c>
      <c r="W27" s="27"/>
      <c r="X27" s="27">
        <v>500000.0</v>
      </c>
      <c r="Y27" s="27">
        <f t="shared" si="44"/>
        <v>5765166.667</v>
      </c>
      <c r="Z27" s="23"/>
      <c r="AA27" s="17"/>
    </row>
    <row r="28" ht="15.75" customHeight="1">
      <c r="A28" s="24" t="s">
        <v>52</v>
      </c>
      <c r="B28" s="23" t="s">
        <v>67</v>
      </c>
      <c r="C28" s="25" t="s">
        <v>48</v>
      </c>
      <c r="D28" s="27">
        <v>4300000.0</v>
      </c>
      <c r="E28" s="27"/>
      <c r="F28" s="27">
        <v>600000.0</v>
      </c>
      <c r="G28" s="27">
        <v>200000.0</v>
      </c>
      <c r="H28" s="27">
        <v>100000.0</v>
      </c>
      <c r="I28" s="27">
        <v>1000000.0</v>
      </c>
      <c r="J28" s="27">
        <f t="shared" si="32"/>
        <v>6200000</v>
      </c>
      <c r="K28" s="27">
        <v>25.0</v>
      </c>
      <c r="L28" s="27">
        <f t="shared" si="33"/>
        <v>6458333.333</v>
      </c>
      <c r="M28" s="27">
        <f t="shared" si="34"/>
        <v>4300000</v>
      </c>
      <c r="N28" s="27">
        <f t="shared" si="35"/>
        <v>86000</v>
      </c>
      <c r="O28" s="27">
        <f t="shared" si="36"/>
        <v>752500</v>
      </c>
      <c r="P28" s="27">
        <f t="shared" si="37"/>
        <v>129000</v>
      </c>
      <c r="Q28" s="27">
        <f t="shared" si="38"/>
        <v>43000</v>
      </c>
      <c r="R28" s="27">
        <f t="shared" si="39"/>
        <v>1010500</v>
      </c>
      <c r="S28" s="27">
        <f t="shared" si="40"/>
        <v>344000</v>
      </c>
      <c r="T28" s="27">
        <f t="shared" si="41"/>
        <v>64500</v>
      </c>
      <c r="U28" s="27">
        <f t="shared" si="42"/>
        <v>43000</v>
      </c>
      <c r="V28" s="27">
        <f t="shared" si="43"/>
        <v>451500</v>
      </c>
      <c r="W28" s="27"/>
      <c r="X28" s="27"/>
      <c r="Y28" s="27">
        <f t="shared" si="44"/>
        <v>6006833.333</v>
      </c>
      <c r="Z28" s="23"/>
      <c r="AA28" s="17"/>
    </row>
    <row r="29" ht="15.75" customHeight="1">
      <c r="A29" s="24" t="s">
        <v>54</v>
      </c>
      <c r="B29" s="23" t="s">
        <v>68</v>
      </c>
      <c r="C29" s="25" t="s">
        <v>48</v>
      </c>
      <c r="D29" s="27">
        <v>4300000.0</v>
      </c>
      <c r="E29" s="27"/>
      <c r="F29" s="27">
        <v>600000.0</v>
      </c>
      <c r="G29" s="27">
        <v>200000.0</v>
      </c>
      <c r="H29" s="27">
        <v>100000.0</v>
      </c>
      <c r="I29" s="27">
        <v>1000000.0</v>
      </c>
      <c r="J29" s="27">
        <f t="shared" si="32"/>
        <v>6200000</v>
      </c>
      <c r="K29" s="27">
        <v>21.0</v>
      </c>
      <c r="L29" s="27">
        <f t="shared" si="33"/>
        <v>5425000</v>
      </c>
      <c r="M29" s="27">
        <f t="shared" si="34"/>
        <v>4300000</v>
      </c>
      <c r="N29" s="27">
        <f t="shared" si="35"/>
        <v>86000</v>
      </c>
      <c r="O29" s="27">
        <f t="shared" si="36"/>
        <v>752500</v>
      </c>
      <c r="P29" s="27">
        <f t="shared" si="37"/>
        <v>129000</v>
      </c>
      <c r="Q29" s="27">
        <f t="shared" si="38"/>
        <v>43000</v>
      </c>
      <c r="R29" s="27">
        <f t="shared" si="39"/>
        <v>1010500</v>
      </c>
      <c r="S29" s="27">
        <f t="shared" si="40"/>
        <v>344000</v>
      </c>
      <c r="T29" s="27">
        <f t="shared" si="41"/>
        <v>64500</v>
      </c>
      <c r="U29" s="27">
        <f t="shared" si="42"/>
        <v>43000</v>
      </c>
      <c r="V29" s="27">
        <f t="shared" si="43"/>
        <v>451500</v>
      </c>
      <c r="W29" s="27"/>
      <c r="X29" s="27">
        <v>200000.0</v>
      </c>
      <c r="Y29" s="27">
        <f t="shared" si="44"/>
        <v>4773500</v>
      </c>
      <c r="Z29" s="23"/>
      <c r="AA29" s="17"/>
    </row>
    <row r="30" ht="15.75" customHeight="1">
      <c r="A30" s="24" t="s">
        <v>56</v>
      </c>
      <c r="B30" s="23" t="s">
        <v>69</v>
      </c>
      <c r="C30" s="25" t="s">
        <v>48</v>
      </c>
      <c r="D30" s="27">
        <v>4300000.0</v>
      </c>
      <c r="E30" s="27"/>
      <c r="F30" s="27">
        <v>600000.0</v>
      </c>
      <c r="G30" s="27">
        <v>200000.0</v>
      </c>
      <c r="H30" s="27">
        <v>100000.0</v>
      </c>
      <c r="I30" s="27">
        <v>1000000.0</v>
      </c>
      <c r="J30" s="27">
        <f t="shared" si="32"/>
        <v>6200000</v>
      </c>
      <c r="K30" s="27">
        <v>22.0</v>
      </c>
      <c r="L30" s="27">
        <f t="shared" si="33"/>
        <v>5683333.333</v>
      </c>
      <c r="M30" s="27">
        <f t="shared" si="34"/>
        <v>4300000</v>
      </c>
      <c r="N30" s="27">
        <f t="shared" si="35"/>
        <v>86000</v>
      </c>
      <c r="O30" s="27">
        <f t="shared" si="36"/>
        <v>752500</v>
      </c>
      <c r="P30" s="27">
        <f t="shared" si="37"/>
        <v>129000</v>
      </c>
      <c r="Q30" s="27">
        <f t="shared" si="38"/>
        <v>43000</v>
      </c>
      <c r="R30" s="27">
        <f t="shared" si="39"/>
        <v>1010500</v>
      </c>
      <c r="S30" s="27">
        <f t="shared" si="40"/>
        <v>344000</v>
      </c>
      <c r="T30" s="27">
        <f t="shared" si="41"/>
        <v>64500</v>
      </c>
      <c r="U30" s="27">
        <f t="shared" si="42"/>
        <v>43000</v>
      </c>
      <c r="V30" s="27">
        <f t="shared" si="43"/>
        <v>451500</v>
      </c>
      <c r="W30" s="27"/>
      <c r="X30" s="27"/>
      <c r="Y30" s="27">
        <f t="shared" si="44"/>
        <v>5231833.333</v>
      </c>
      <c r="Z30" s="23"/>
      <c r="AA30" s="17"/>
    </row>
    <row r="31" ht="15.75" customHeight="1">
      <c r="A31" s="24" t="s">
        <v>58</v>
      </c>
      <c r="B31" s="23" t="s">
        <v>70</v>
      </c>
      <c r="C31" s="25" t="s">
        <v>48</v>
      </c>
      <c r="D31" s="27">
        <v>4300000.0</v>
      </c>
      <c r="E31" s="27"/>
      <c r="F31" s="27">
        <v>600000.0</v>
      </c>
      <c r="G31" s="27">
        <v>200000.0</v>
      </c>
      <c r="H31" s="27">
        <v>100000.0</v>
      </c>
      <c r="I31" s="27">
        <v>1000000.0</v>
      </c>
      <c r="J31" s="27">
        <f t="shared" si="32"/>
        <v>6200000</v>
      </c>
      <c r="K31" s="27">
        <v>25.0</v>
      </c>
      <c r="L31" s="27">
        <f t="shared" si="33"/>
        <v>6458333.333</v>
      </c>
      <c r="M31" s="27">
        <f t="shared" si="34"/>
        <v>4300000</v>
      </c>
      <c r="N31" s="27">
        <f t="shared" si="35"/>
        <v>86000</v>
      </c>
      <c r="O31" s="27">
        <f t="shared" si="36"/>
        <v>752500</v>
      </c>
      <c r="P31" s="27">
        <f t="shared" si="37"/>
        <v>129000</v>
      </c>
      <c r="Q31" s="27">
        <f t="shared" si="38"/>
        <v>43000</v>
      </c>
      <c r="R31" s="27">
        <f t="shared" si="39"/>
        <v>1010500</v>
      </c>
      <c r="S31" s="27">
        <f t="shared" si="40"/>
        <v>344000</v>
      </c>
      <c r="T31" s="27">
        <f t="shared" si="41"/>
        <v>64500</v>
      </c>
      <c r="U31" s="27">
        <f t="shared" si="42"/>
        <v>43000</v>
      </c>
      <c r="V31" s="27">
        <f t="shared" si="43"/>
        <v>451500</v>
      </c>
      <c r="W31" s="27"/>
      <c r="X31" s="27">
        <v>100000.0</v>
      </c>
      <c r="Y31" s="27">
        <f t="shared" si="44"/>
        <v>5906833.333</v>
      </c>
      <c r="Z31" s="23"/>
      <c r="AA31" s="17"/>
    </row>
    <row r="32" ht="15.75" customHeight="1">
      <c r="A32" s="24" t="s">
        <v>71</v>
      </c>
      <c r="B32" s="23" t="s">
        <v>72</v>
      </c>
      <c r="C32" s="25" t="s">
        <v>48</v>
      </c>
      <c r="D32" s="27">
        <v>4300000.0</v>
      </c>
      <c r="E32" s="27"/>
      <c r="F32" s="27">
        <v>600000.0</v>
      </c>
      <c r="G32" s="27">
        <v>200000.0</v>
      </c>
      <c r="H32" s="27">
        <v>100000.0</v>
      </c>
      <c r="I32" s="27">
        <v>1000000.0</v>
      </c>
      <c r="J32" s="27">
        <f t="shared" si="32"/>
        <v>6200000</v>
      </c>
      <c r="K32" s="27">
        <v>20.0</v>
      </c>
      <c r="L32" s="27">
        <f t="shared" si="33"/>
        <v>5166666.667</v>
      </c>
      <c r="M32" s="27">
        <f t="shared" si="34"/>
        <v>4300000</v>
      </c>
      <c r="N32" s="27">
        <f t="shared" si="35"/>
        <v>86000</v>
      </c>
      <c r="O32" s="27">
        <f t="shared" si="36"/>
        <v>752500</v>
      </c>
      <c r="P32" s="27">
        <f t="shared" si="37"/>
        <v>129000</v>
      </c>
      <c r="Q32" s="27">
        <f t="shared" si="38"/>
        <v>43000</v>
      </c>
      <c r="R32" s="27">
        <f t="shared" si="39"/>
        <v>1010500</v>
      </c>
      <c r="S32" s="27">
        <f t="shared" si="40"/>
        <v>344000</v>
      </c>
      <c r="T32" s="27">
        <f t="shared" si="41"/>
        <v>64500</v>
      </c>
      <c r="U32" s="27">
        <f t="shared" si="42"/>
        <v>43000</v>
      </c>
      <c r="V32" s="27">
        <f t="shared" si="43"/>
        <v>451500</v>
      </c>
      <c r="W32" s="27"/>
      <c r="X32" s="27">
        <v>750000.0</v>
      </c>
      <c r="Y32" s="27">
        <f t="shared" si="44"/>
        <v>3965166.667</v>
      </c>
      <c r="Z32" s="23"/>
      <c r="AA32" s="17"/>
    </row>
    <row r="33" ht="15.75" customHeight="1">
      <c r="A33" s="24" t="s">
        <v>73</v>
      </c>
      <c r="B33" s="23" t="s">
        <v>74</v>
      </c>
      <c r="C33" s="25" t="s">
        <v>48</v>
      </c>
      <c r="D33" s="27">
        <v>4300000.0</v>
      </c>
      <c r="E33" s="27"/>
      <c r="F33" s="27">
        <v>600000.0</v>
      </c>
      <c r="G33" s="27">
        <v>200000.0</v>
      </c>
      <c r="H33" s="27">
        <v>100000.0</v>
      </c>
      <c r="I33" s="27">
        <v>1000000.0</v>
      </c>
      <c r="J33" s="27">
        <f t="shared" si="32"/>
        <v>6200000</v>
      </c>
      <c r="K33" s="27">
        <v>26.0</v>
      </c>
      <c r="L33" s="27">
        <f t="shared" si="33"/>
        <v>6716666.667</v>
      </c>
      <c r="M33" s="27">
        <f t="shared" si="34"/>
        <v>4300000</v>
      </c>
      <c r="N33" s="27">
        <f t="shared" si="35"/>
        <v>86000</v>
      </c>
      <c r="O33" s="27">
        <f t="shared" si="36"/>
        <v>752500</v>
      </c>
      <c r="P33" s="27">
        <f t="shared" si="37"/>
        <v>129000</v>
      </c>
      <c r="Q33" s="27">
        <f t="shared" si="38"/>
        <v>43000</v>
      </c>
      <c r="R33" s="27">
        <f t="shared" si="39"/>
        <v>1010500</v>
      </c>
      <c r="S33" s="27">
        <f t="shared" si="40"/>
        <v>344000</v>
      </c>
      <c r="T33" s="27">
        <f t="shared" si="41"/>
        <v>64500</v>
      </c>
      <c r="U33" s="27">
        <f t="shared" si="42"/>
        <v>43000</v>
      </c>
      <c r="V33" s="27">
        <f t="shared" si="43"/>
        <v>451500</v>
      </c>
      <c r="W33" s="27"/>
      <c r="X33" s="27"/>
      <c r="Y33" s="27">
        <f t="shared" si="44"/>
        <v>6265166.667</v>
      </c>
      <c r="Z33" s="23"/>
      <c r="AA33" s="17"/>
    </row>
    <row r="34" ht="15.75" customHeight="1">
      <c r="A34" s="24" t="s">
        <v>42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"/>
    </row>
    <row r="35" ht="28.5" customHeight="1">
      <c r="A35" s="28" t="s">
        <v>75</v>
      </c>
      <c r="B35" s="2"/>
      <c r="C35" s="3"/>
      <c r="D35" s="29">
        <f t="shared" ref="D35:K35" si="45">sum(D6,D11,D23)</f>
        <v>104010000</v>
      </c>
      <c r="E35" s="29">
        <f t="shared" si="45"/>
        <v>7400000</v>
      </c>
      <c r="F35" s="29">
        <f t="shared" si="45"/>
        <v>15130000</v>
      </c>
      <c r="G35" s="29">
        <f t="shared" si="45"/>
        <v>4900000</v>
      </c>
      <c r="H35" s="29">
        <f t="shared" si="45"/>
        <v>2900000</v>
      </c>
      <c r="I35" s="29">
        <f t="shared" si="45"/>
        <v>28551211</v>
      </c>
      <c r="J35" s="29">
        <f t="shared" si="45"/>
        <v>162891211</v>
      </c>
      <c r="K35" s="29">
        <f t="shared" si="45"/>
        <v>552</v>
      </c>
      <c r="L35" s="29" t="str">
        <f>sum(L6,L11,#REF!)</f>
        <v>#REF!</v>
      </c>
      <c r="M35" s="29">
        <f t="shared" ref="M35:Y35" si="46">sum(M6,M11,M23)</f>
        <v>109410000</v>
      </c>
      <c r="N35" s="29">
        <f t="shared" si="46"/>
        <v>2088000</v>
      </c>
      <c r="O35" s="29">
        <f t="shared" si="46"/>
        <v>19146750</v>
      </c>
      <c r="P35" s="29">
        <f t="shared" si="46"/>
        <v>3282300</v>
      </c>
      <c r="Q35" s="29">
        <f t="shared" si="46"/>
        <v>1094100</v>
      </c>
      <c r="R35" s="29">
        <f t="shared" si="46"/>
        <v>25611150</v>
      </c>
      <c r="S35" s="29">
        <f t="shared" si="46"/>
        <v>8752800</v>
      </c>
      <c r="T35" s="29">
        <f t="shared" si="46"/>
        <v>1641150</v>
      </c>
      <c r="U35" s="29">
        <f t="shared" si="46"/>
        <v>1094100</v>
      </c>
      <c r="V35" s="29">
        <f t="shared" si="46"/>
        <v>11488050</v>
      </c>
      <c r="W35" s="29">
        <f t="shared" si="46"/>
        <v>-173147.7833</v>
      </c>
      <c r="X35" s="29">
        <f t="shared" si="46"/>
        <v>3400000</v>
      </c>
      <c r="Y35" s="29">
        <f t="shared" si="46"/>
        <v>148106308.8</v>
      </c>
      <c r="Z35" s="30"/>
      <c r="AA35" s="17"/>
    </row>
    <row r="36" ht="15.75" customHeight="1">
      <c r="A36" s="3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ht="15.75" customHeight="1">
      <c r="A37" s="3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32"/>
      <c r="B38" s="1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ht="15.75" customHeight="1">
      <c r="A39" s="3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ht="15.75" customHeight="1">
      <c r="A40" s="3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3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3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32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>
      <c r="A44" s="3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ht="15.75" customHeight="1">
      <c r="A45" s="3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ht="15.75" customHeight="1">
      <c r="A46" s="3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.75" customHeight="1">
      <c r="A47" s="32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.75" customHeight="1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15.75" customHeight="1">
      <c r="A49" s="3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15.75" customHeight="1">
      <c r="A50" s="3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.75" customHeight="1">
      <c r="A51" s="32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.75" customHeight="1">
      <c r="A52" s="3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.75" customHeight="1">
      <c r="A53" s="32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.75" customHeight="1">
      <c r="A54" s="32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15.75" customHeight="1">
      <c r="A55" s="3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15.75" customHeight="1">
      <c r="A56" s="32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.75" customHeight="1">
      <c r="A57" s="32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.75" customHeight="1">
      <c r="A58" s="3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.75" customHeight="1">
      <c r="A59" s="3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.75" customHeight="1">
      <c r="A60" s="3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15.75" customHeight="1">
      <c r="A61" s="32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15.75" customHeight="1">
      <c r="A62" s="32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.75" customHeight="1">
      <c r="A63" s="3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.75" customHeight="1">
      <c r="A64" s="3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.75" customHeight="1">
      <c r="A65" s="3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.75" customHeight="1">
      <c r="A66" s="3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15.75" customHeight="1">
      <c r="A67" s="3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15.75" customHeight="1">
      <c r="A68" s="3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.75" customHeight="1">
      <c r="A69" s="3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.75" customHeight="1">
      <c r="A70" s="32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.75" customHeight="1">
      <c r="A71" s="32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.75" customHeight="1">
      <c r="A72" s="3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15.75" customHeight="1">
      <c r="A73" s="32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15.75" customHeight="1">
      <c r="A74" s="3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15.75" customHeight="1">
      <c r="A75" s="3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15.75" customHeight="1">
      <c r="A76" s="32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5.75" customHeight="1">
      <c r="A77" s="32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15.75" customHeight="1">
      <c r="A78" s="32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15.75" customHeight="1">
      <c r="A79" s="32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15.75" customHeight="1">
      <c r="A80" s="32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15.75" customHeight="1">
      <c r="A81" s="32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15.75" customHeight="1">
      <c r="A82" s="32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15.75" customHeight="1">
      <c r="A83" s="3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15.75" customHeight="1">
      <c r="A84" s="32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15.75" customHeight="1">
      <c r="A85" s="3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15.75" customHeight="1">
      <c r="A86" s="32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15.75" customHeight="1">
      <c r="A87" s="32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15.75" customHeight="1">
      <c r="A88" s="32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15.75" customHeight="1">
      <c r="A89" s="32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15.75" customHeight="1">
      <c r="A90" s="32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15.75" customHeight="1">
      <c r="A91" s="32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15.75" customHeight="1">
      <c r="A92" s="32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15.75" customHeight="1">
      <c r="A93" s="32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15.75" customHeight="1">
      <c r="A94" s="32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15.75" customHeight="1">
      <c r="A95" s="32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15.75" customHeight="1">
      <c r="A96" s="32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15.75" customHeight="1">
      <c r="A97" s="32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15.75" customHeight="1">
      <c r="A98" s="32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15.75" customHeight="1">
      <c r="A99" s="32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15.75" customHeight="1">
      <c r="A100" s="32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15.75" customHeight="1">
      <c r="A101" s="32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15.75" customHeight="1">
      <c r="A102" s="32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15.75" customHeight="1">
      <c r="A103" s="32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15.75" customHeight="1">
      <c r="A104" s="32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15.75" customHeight="1">
      <c r="A105" s="32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5.75" customHeight="1">
      <c r="A106" s="32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15.75" customHeight="1">
      <c r="A107" s="32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15.75" customHeight="1">
      <c r="A108" s="32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15.75" customHeight="1">
      <c r="A109" s="32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15.75" customHeight="1">
      <c r="A110" s="32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15.75" customHeight="1">
      <c r="A111" s="32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15.75" customHeight="1">
      <c r="A112" s="32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15.75" customHeight="1">
      <c r="A113" s="32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5.75" customHeight="1">
      <c r="A114" s="32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15.75" customHeight="1">
      <c r="A115" s="32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15.75" customHeight="1">
      <c r="A116" s="32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15.75" customHeight="1">
      <c r="A117" s="32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15.75" customHeight="1">
      <c r="A118" s="32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15.75" customHeight="1">
      <c r="A119" s="32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15.75" customHeight="1">
      <c r="A120" s="32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15.75" customHeight="1">
      <c r="A121" s="3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15.75" customHeight="1">
      <c r="A122" s="32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15.75" customHeight="1">
      <c r="A123" s="3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15.75" customHeight="1">
      <c r="A124" s="32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15.75" customHeight="1">
      <c r="A125" s="32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15.75" customHeight="1">
      <c r="A126" s="32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15.75" customHeight="1">
      <c r="A127" s="32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15.75" customHeight="1">
      <c r="A128" s="32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15.75" customHeight="1">
      <c r="A129" s="32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15.75" customHeight="1">
      <c r="A130" s="32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15.75" customHeight="1">
      <c r="A131" s="32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15.75" customHeight="1">
      <c r="A132" s="32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15.75" customHeight="1">
      <c r="A133" s="32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15.75" customHeight="1">
      <c r="A134" s="32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15.75" customHeight="1">
      <c r="A135" s="32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15.75" customHeight="1">
      <c r="A136" s="32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15.75" customHeight="1">
      <c r="A137" s="32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15.75" customHeight="1">
      <c r="A138" s="32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15.75" customHeight="1">
      <c r="A139" s="32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15.75" customHeight="1">
      <c r="A140" s="32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15.75" customHeight="1">
      <c r="A141" s="32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15.75" customHeight="1">
      <c r="A142" s="32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15.75" customHeight="1">
      <c r="A143" s="32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15.75" customHeight="1">
      <c r="A144" s="32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15.75" customHeight="1">
      <c r="A145" s="32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15.75" customHeight="1">
      <c r="A146" s="32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15.75" customHeight="1">
      <c r="A147" s="32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15.75" customHeight="1">
      <c r="A148" s="32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15.75" customHeight="1">
      <c r="A149" s="32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15.75" customHeight="1">
      <c r="A150" s="32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15.75" customHeight="1">
      <c r="A151" s="32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15.75" customHeight="1">
      <c r="A152" s="32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5.75" customHeight="1">
      <c r="A153" s="32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5.75" customHeight="1">
      <c r="A154" s="32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5.75" customHeight="1">
      <c r="A155" s="32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15.75" customHeight="1">
      <c r="A156" s="32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5.75" customHeight="1">
      <c r="A157" s="32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15.75" customHeight="1">
      <c r="A158" s="32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15.75" customHeight="1">
      <c r="A159" s="32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15.75" customHeight="1">
      <c r="A160" s="3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15.75" customHeight="1">
      <c r="A161" s="32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15.75" customHeight="1">
      <c r="A162" s="32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15.75" customHeight="1">
      <c r="A163" s="32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15.75" customHeight="1">
      <c r="A164" s="32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15.75" customHeight="1">
      <c r="A165" s="32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15.75" customHeight="1">
      <c r="A166" s="32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15.75" customHeight="1">
      <c r="A167" s="32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15.75" customHeight="1">
      <c r="A168" s="32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15.75" customHeight="1">
      <c r="A169" s="32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15.75" customHeight="1">
      <c r="A170" s="32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15.75" customHeight="1">
      <c r="A171" s="32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15.75" customHeight="1">
      <c r="A172" s="32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15.75" customHeight="1">
      <c r="A173" s="32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15.75" customHeight="1">
      <c r="A174" s="32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15.75" customHeight="1">
      <c r="A175" s="32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15.75" customHeight="1">
      <c r="A176" s="32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15.75" customHeight="1">
      <c r="A177" s="3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15.75" customHeight="1">
      <c r="A178" s="32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15.75" customHeight="1">
      <c r="A179" s="3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15.75" customHeight="1">
      <c r="A180" s="32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15.75" customHeight="1">
      <c r="A181" s="32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15.75" customHeight="1">
      <c r="A182" s="32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15.75" customHeight="1">
      <c r="A183" s="3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15.75" customHeight="1">
      <c r="A184" s="32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15.75" customHeight="1">
      <c r="A185" s="3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15.75" customHeight="1">
      <c r="A186" s="32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15.75" customHeight="1">
      <c r="A187" s="3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15.75" customHeight="1">
      <c r="A188" s="32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15.75" customHeight="1">
      <c r="A189" s="3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15.75" customHeight="1">
      <c r="A190" s="32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15.75" customHeight="1">
      <c r="A191" s="3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15.75" customHeight="1">
      <c r="A192" s="32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15.75" customHeight="1">
      <c r="A193" s="32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15.75" customHeight="1">
      <c r="A194" s="32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15.75" customHeight="1">
      <c r="A195" s="32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15.75" customHeight="1">
      <c r="A196" s="32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15.75" customHeight="1">
      <c r="A197" s="32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5.75" customHeight="1">
      <c r="A198" s="32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15.75" customHeight="1">
      <c r="A199" s="32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15.75" customHeight="1">
      <c r="A200" s="32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15.75" customHeight="1">
      <c r="A201" s="32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15.75" customHeight="1">
      <c r="A202" s="32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5.75" customHeight="1">
      <c r="A203" s="32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15.75" customHeight="1">
      <c r="A204" s="32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5.75" customHeight="1">
      <c r="A205" s="32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5.75" customHeight="1">
      <c r="A206" s="32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5.75" customHeight="1">
      <c r="A207" s="32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5.75" customHeight="1">
      <c r="A208" s="32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15.75" customHeight="1">
      <c r="A209" s="32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15.75" customHeight="1">
      <c r="A210" s="32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15.75" customHeight="1">
      <c r="A211" s="32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15.75" customHeight="1">
      <c r="A212" s="32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15.75" customHeight="1">
      <c r="A213" s="32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15.75" customHeight="1">
      <c r="A214" s="3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15.75" customHeight="1">
      <c r="A215" s="32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15.75" customHeight="1">
      <c r="A216" s="32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15.75" customHeight="1">
      <c r="A217" s="32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15.75" customHeight="1">
      <c r="A218" s="32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15.75" customHeight="1">
      <c r="A219" s="32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15.75" customHeight="1">
      <c r="A220" s="32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15.75" customHeight="1">
      <c r="A221" s="32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15.75" customHeight="1">
      <c r="A222" s="32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15.75" customHeight="1">
      <c r="A223" s="32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15.75" customHeight="1">
      <c r="A224" s="32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15.75" customHeight="1">
      <c r="A225" s="32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15.75" customHeight="1">
      <c r="A226" s="32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15.75" customHeight="1">
      <c r="A227" s="32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15.75" customHeight="1">
      <c r="A228" s="32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ht="15.75" customHeight="1">
      <c r="A229" s="32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ht="15.75" customHeight="1">
      <c r="A230" s="32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ht="15.75" customHeight="1">
      <c r="A231" s="32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ht="15.75" customHeight="1">
      <c r="A232" s="32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ht="15.75" customHeight="1">
      <c r="A233" s="32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ht="15.75" customHeight="1">
      <c r="A234" s="32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ht="15.75" customHeight="1">
      <c r="A235" s="32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ht="15.75" customHeight="1">
      <c r="A236" s="3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ht="15.75" customHeight="1">
      <c r="A237" s="32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15.75" customHeight="1">
      <c r="A238" s="3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</sheetData>
  <mergeCells count="22">
    <mergeCell ref="J4:J5"/>
    <mergeCell ref="K4:K5"/>
    <mergeCell ref="B11:C11"/>
    <mergeCell ref="B23:C23"/>
    <mergeCell ref="A35:C35"/>
    <mergeCell ref="B38:E38"/>
    <mergeCell ref="L4:L5"/>
    <mergeCell ref="M4:M5"/>
    <mergeCell ref="N4:R4"/>
    <mergeCell ref="S4:V4"/>
    <mergeCell ref="W4:W5"/>
    <mergeCell ref="X4:X5"/>
    <mergeCell ref="Y4:Y5"/>
    <mergeCell ref="Z4:Z5"/>
    <mergeCell ref="A1:Z1"/>
    <mergeCell ref="L2:O2"/>
    <mergeCell ref="A4:A5"/>
    <mergeCell ref="B4:B5"/>
    <mergeCell ref="C4:C5"/>
    <mergeCell ref="D4:D5"/>
    <mergeCell ref="E4:I4"/>
    <mergeCell ref="B6:C6"/>
  </mergeCells>
  <hyperlinks>
    <hyperlink r:id="rId1" ref="A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